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895" windowHeight="9465"/>
  </bookViews>
  <sheets>
    <sheet name="мадениет" sheetId="1" r:id="rId1"/>
  </sheets>
  <calcPr calcId="124519"/>
</workbook>
</file>

<file path=xl/calcChain.xml><?xml version="1.0" encoding="utf-8"?>
<calcChain xmlns="http://schemas.openxmlformats.org/spreadsheetml/2006/main">
  <c r="G107" i="1"/>
  <c r="F107"/>
  <c r="G106"/>
  <c r="F106"/>
  <c r="E105"/>
  <c r="F105" s="1"/>
  <c r="G105" s="1"/>
  <c r="F104"/>
  <c r="D101"/>
  <c r="D102" s="1"/>
  <c r="F102" s="1"/>
  <c r="G102" s="1"/>
  <c r="F99"/>
  <c r="G99" s="1"/>
  <c r="F98"/>
  <c r="G98" s="1"/>
  <c r="E98"/>
  <c r="E101" s="1"/>
  <c r="F101" s="1"/>
  <c r="G101" s="1"/>
  <c r="F96"/>
  <c r="F94"/>
  <c r="F93"/>
  <c r="F92"/>
  <c r="F91"/>
  <c r="F90"/>
  <c r="F89"/>
  <c r="F88"/>
  <c r="G88" s="1"/>
  <c r="E88"/>
  <c r="F87"/>
  <c r="F86"/>
  <c r="F85"/>
  <c r="F84"/>
  <c r="F83"/>
  <c r="F82"/>
  <c r="F81"/>
  <c r="F80"/>
  <c r="F79"/>
  <c r="F78"/>
  <c r="G78" s="1"/>
  <c r="F77"/>
  <c r="F76"/>
  <c r="F75"/>
  <c r="F74"/>
  <c r="F73"/>
  <c r="E72"/>
  <c r="F72" s="1"/>
  <c r="G72" s="1"/>
  <c r="F71"/>
  <c r="G71" s="1"/>
  <c r="E71"/>
  <c r="E110" s="1"/>
  <c r="F110" s="1"/>
  <c r="E70"/>
  <c r="F70" s="1"/>
  <c r="G70" s="1"/>
  <c r="D70"/>
  <c r="E69"/>
  <c r="F69" s="1"/>
  <c r="G69" s="1"/>
  <c r="D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G44"/>
  <c r="F44"/>
  <c r="G43"/>
  <c r="F43"/>
  <c r="F42"/>
  <c r="E41"/>
  <c r="D41"/>
  <c r="F41" s="1"/>
  <c r="G41" s="1"/>
  <c r="F40"/>
  <c r="F39"/>
  <c r="E36"/>
  <c r="E109" s="1"/>
  <c r="F109" s="1"/>
  <c r="D35"/>
  <c r="F34"/>
  <c r="F33"/>
  <c r="F32"/>
  <c r="F31"/>
  <c r="F30"/>
  <c r="F29"/>
  <c r="F28"/>
  <c r="F27"/>
  <c r="F26"/>
  <c r="E25"/>
  <c r="F25" s="1"/>
  <c r="G25" s="1"/>
  <c r="F24"/>
  <c r="F23"/>
  <c r="F22"/>
  <c r="G22" s="1"/>
  <c r="E22"/>
  <c r="F21"/>
  <c r="F20"/>
  <c r="F19"/>
  <c r="F18"/>
  <c r="F17"/>
  <c r="F16"/>
  <c r="F15"/>
  <c r="F14"/>
  <c r="F13"/>
  <c r="F12"/>
  <c r="F11"/>
  <c r="F10"/>
  <c r="G10" s="1"/>
  <c r="E10"/>
  <c r="E9"/>
  <c r="F9" s="1"/>
  <c r="G9" s="1"/>
  <c r="F8"/>
  <c r="G8" s="1"/>
  <c r="D7"/>
  <c r="D6"/>
  <c r="D95" s="1"/>
  <c r="D97" s="1"/>
  <c r="D103" s="1"/>
  <c r="E7" l="1"/>
  <c r="F36"/>
  <c r="G36" s="1"/>
  <c r="E37"/>
  <c r="F37" s="1"/>
  <c r="G37" s="1"/>
  <c r="E108"/>
  <c r="F108" s="1"/>
  <c r="G108" s="1"/>
  <c r="F7" l="1"/>
  <c r="G7" s="1"/>
  <c r="E6"/>
  <c r="E35"/>
  <c r="F35" s="1"/>
  <c r="G35" s="1"/>
  <c r="F6" l="1"/>
  <c r="G6" s="1"/>
  <c r="E95"/>
  <c r="E97" l="1"/>
  <c r="F95"/>
  <c r="G95" s="1"/>
  <c r="E103" l="1"/>
  <c r="F103" s="1"/>
  <c r="G103" s="1"/>
  <c r="F97"/>
  <c r="G97" s="1"/>
</calcChain>
</file>

<file path=xl/sharedStrings.xml><?xml version="1.0" encoding="utf-8"?>
<sst xmlns="http://schemas.openxmlformats.org/spreadsheetml/2006/main" count="305" uniqueCount="187">
  <si>
    <t xml:space="preserve">Наименование субъекта: ГКП на ПХВ Бурабай Су Арнасы"  </t>
  </si>
  <si>
    <t xml:space="preserve">Исполнение тарифной сметы за 2015 год по с.Мадениет
</t>
  </si>
  <si>
    <t xml:space="preserve">№ п/п </t>
  </si>
  <si>
    <t>Наименование показателей</t>
  </si>
  <si>
    <t>Ед.изм.</t>
  </si>
  <si>
    <t>Принято в действую щей  тарифной смете с. Мадениет</t>
  </si>
  <si>
    <t>Факт за 2015 год с.Мадениет</t>
  </si>
  <si>
    <t>Отклонение проекта  от действующей ТС</t>
  </si>
  <si>
    <t>сумма</t>
  </si>
  <si>
    <t>%</t>
  </si>
  <si>
    <t>I</t>
  </si>
  <si>
    <t>Затраты на производство товаров и предоставление услуг, всего:</t>
  </si>
  <si>
    <t>тыс.тенге</t>
  </si>
  <si>
    <t>Материалы затраты,всего,     в т.ч</t>
  </si>
  <si>
    <t>1.1</t>
  </si>
  <si>
    <t xml:space="preserve"> сырье и материалы</t>
  </si>
  <si>
    <t>1.2</t>
  </si>
  <si>
    <t xml:space="preserve">ГСМ </t>
  </si>
  <si>
    <t>АИ-80 (общая сумма)</t>
  </si>
  <si>
    <t xml:space="preserve">объем </t>
  </si>
  <si>
    <t>литр</t>
  </si>
  <si>
    <t>цена</t>
  </si>
  <si>
    <t>тенге</t>
  </si>
  <si>
    <t>дизтопливо (общая сумма)</t>
  </si>
  <si>
    <t>объем</t>
  </si>
  <si>
    <t>масла (общая сумма)</t>
  </si>
  <si>
    <t>1.3</t>
  </si>
  <si>
    <t xml:space="preserve">топливо (уголь) </t>
  </si>
  <si>
    <t>тонн</t>
  </si>
  <si>
    <t>1.4</t>
  </si>
  <si>
    <t xml:space="preserve">энергия покупная </t>
  </si>
  <si>
    <t>общий объем</t>
  </si>
  <si>
    <t>тыс.кВт</t>
  </si>
  <si>
    <t xml:space="preserve"> ТОО "КокшетауЭнергоЦентр" "ВостокЭнерго"</t>
  </si>
  <si>
    <t>средневзвешенная цена</t>
  </si>
  <si>
    <t>ТОО ЭнергоПромТехно</t>
  </si>
  <si>
    <t>1.5</t>
  </si>
  <si>
    <t>запасные части</t>
  </si>
  <si>
    <t>1.6</t>
  </si>
  <si>
    <t>покупная вода (РГП "Казводхоз")</t>
  </si>
  <si>
    <t xml:space="preserve">общий объем </t>
  </si>
  <si>
    <t>тыс.м3</t>
  </si>
  <si>
    <t>2</t>
  </si>
  <si>
    <t>Затраты на оплату труда, всего,в т.ч.</t>
  </si>
  <si>
    <t>2.1</t>
  </si>
  <si>
    <t>зарплата производственного персонала</t>
  </si>
  <si>
    <t>2.2</t>
  </si>
  <si>
    <t>социальный налог</t>
  </si>
  <si>
    <t>3</t>
  </si>
  <si>
    <t xml:space="preserve">Амортизация </t>
  </si>
  <si>
    <t xml:space="preserve"> </t>
  </si>
  <si>
    <t>4</t>
  </si>
  <si>
    <t>Ремонт , всего, в т.ч.</t>
  </si>
  <si>
    <t>4.1</t>
  </si>
  <si>
    <t xml:space="preserve">капитальный ремонт, не приводящий к увеличению стоимости основных средств </t>
  </si>
  <si>
    <t>5</t>
  </si>
  <si>
    <t>Прочие  затраты ,всего,в т.ч</t>
  </si>
  <si>
    <t>5.1</t>
  </si>
  <si>
    <t xml:space="preserve">услуги связи </t>
  </si>
  <si>
    <t>5.2</t>
  </si>
  <si>
    <t>охрана труда и ТБ</t>
  </si>
  <si>
    <t>5.3</t>
  </si>
  <si>
    <t>коммунальные услуги (вывоз мусора)</t>
  </si>
  <si>
    <t>5.4</t>
  </si>
  <si>
    <t>охрана окруж среды</t>
  </si>
  <si>
    <t>5.5</t>
  </si>
  <si>
    <t>плата за пользование природных ресурсов (с озера Щучье)</t>
  </si>
  <si>
    <t>5.6</t>
  </si>
  <si>
    <t>дезинфекция, дератизация производственных помещений</t>
  </si>
  <si>
    <t>5.7</t>
  </si>
  <si>
    <t xml:space="preserve">обязательные виды страхования </t>
  </si>
  <si>
    <t>5.8</t>
  </si>
  <si>
    <t xml:space="preserve">страхование автотранстортных средств </t>
  </si>
  <si>
    <t>5.9</t>
  </si>
  <si>
    <t>аудит</t>
  </si>
  <si>
    <t>5.10</t>
  </si>
  <si>
    <t>тех осмотр</t>
  </si>
  <si>
    <t>5.11</t>
  </si>
  <si>
    <t>мед услуги</t>
  </si>
  <si>
    <t>5.12</t>
  </si>
  <si>
    <t>поверка оборудования</t>
  </si>
  <si>
    <t>5.13</t>
  </si>
  <si>
    <t>противопожарные мероприятия</t>
  </si>
  <si>
    <t>5.14</t>
  </si>
  <si>
    <t>замеры выбросов вредных веществ</t>
  </si>
  <si>
    <t>5.15</t>
  </si>
  <si>
    <t>прочие услуги</t>
  </si>
  <si>
    <t>5.15.1</t>
  </si>
  <si>
    <t>проведение атестации</t>
  </si>
  <si>
    <t>5.15.2</t>
  </si>
  <si>
    <t>аттестация электриков</t>
  </si>
  <si>
    <t>5.15.3</t>
  </si>
  <si>
    <t>разработка ПСД</t>
  </si>
  <si>
    <t>5.15.4</t>
  </si>
  <si>
    <t>аренда зала для проведени я слушаний</t>
  </si>
  <si>
    <t>5.15.5</t>
  </si>
  <si>
    <t>техобслуживание</t>
  </si>
  <si>
    <t>5.15.6</t>
  </si>
  <si>
    <t>изготовление дорожных знаков</t>
  </si>
  <si>
    <t>5.15.7</t>
  </si>
  <si>
    <t>изготовление паспорта парниковых газов в атмосферу</t>
  </si>
  <si>
    <t>5.15.8</t>
  </si>
  <si>
    <t>оформление разрешения на эмиссии в окружающую среду</t>
  </si>
  <si>
    <t>курсы ПФК</t>
  </si>
  <si>
    <t>наклейка логотипа</t>
  </si>
  <si>
    <t>порезка металлопроката</t>
  </si>
  <si>
    <t>перемотка двигателя</t>
  </si>
  <si>
    <t>II</t>
  </si>
  <si>
    <t xml:space="preserve">Расходы периода </t>
  </si>
  <si>
    <t>6</t>
  </si>
  <si>
    <t xml:space="preserve">Общие и административные расходы </t>
  </si>
  <si>
    <t>6.1</t>
  </si>
  <si>
    <t xml:space="preserve">з/плата административного персонала </t>
  </si>
  <si>
    <t>6.2</t>
  </si>
  <si>
    <t>6.3</t>
  </si>
  <si>
    <t xml:space="preserve">услуги банка </t>
  </si>
  <si>
    <t>6.4</t>
  </si>
  <si>
    <t>6.5</t>
  </si>
  <si>
    <t xml:space="preserve">командировочные расходы </t>
  </si>
  <si>
    <t>6.6</t>
  </si>
  <si>
    <t>периодическая печать</t>
  </si>
  <si>
    <t>6.7</t>
  </si>
  <si>
    <t>содержание легкового автотранспорта (ГСМ, запасные части)</t>
  </si>
  <si>
    <t>6.8</t>
  </si>
  <si>
    <t>канцелярские товары</t>
  </si>
  <si>
    <t>6.9</t>
  </si>
  <si>
    <t>аммортизация</t>
  </si>
  <si>
    <t>6.10</t>
  </si>
  <si>
    <t>расходы на содержание и обслуживание технических средств  управления,узлов связи,вычислительной техники и т.д.</t>
  </si>
  <si>
    <t>6.11</t>
  </si>
  <si>
    <t>6.12</t>
  </si>
  <si>
    <t>объявления  в СМИ</t>
  </si>
  <si>
    <t>6.13</t>
  </si>
  <si>
    <t>коммуслуги (вывоз мусора)</t>
  </si>
  <si>
    <t>6.14</t>
  </si>
  <si>
    <t>6.14.1</t>
  </si>
  <si>
    <t>нотариальные услуги</t>
  </si>
  <si>
    <t>6.14.2</t>
  </si>
  <si>
    <t>услуги почты</t>
  </si>
  <si>
    <t>6.15</t>
  </si>
  <si>
    <t>налоги, в том числе:</t>
  </si>
  <si>
    <t>6.15.1</t>
  </si>
  <si>
    <t>на имущество</t>
  </si>
  <si>
    <t>6.15.2</t>
  </si>
  <si>
    <t>на транспорт</t>
  </si>
  <si>
    <t>7</t>
  </si>
  <si>
    <t xml:space="preserve">Расходы на содержание службы быта </t>
  </si>
  <si>
    <t>7.1</t>
  </si>
  <si>
    <t xml:space="preserve">заработная плата </t>
  </si>
  <si>
    <t>7.2</t>
  </si>
  <si>
    <t xml:space="preserve">социальный налог </t>
  </si>
  <si>
    <t>7.3</t>
  </si>
  <si>
    <t>аренда помещения</t>
  </si>
  <si>
    <t>7.4</t>
  </si>
  <si>
    <t xml:space="preserve">расходы на оформление квитанций </t>
  </si>
  <si>
    <t>III</t>
  </si>
  <si>
    <t xml:space="preserve">Всего затрат </t>
  </si>
  <si>
    <t>IV</t>
  </si>
  <si>
    <t>Прибыль</t>
  </si>
  <si>
    <t>V</t>
  </si>
  <si>
    <t xml:space="preserve">Всего доходов </t>
  </si>
  <si>
    <t>VI</t>
  </si>
  <si>
    <t>Обьем забора воды</t>
  </si>
  <si>
    <t>скважина</t>
  </si>
  <si>
    <t>VII</t>
  </si>
  <si>
    <t>Нормативно-технические потери</t>
  </si>
  <si>
    <t>тыс. м3</t>
  </si>
  <si>
    <t>VIII</t>
  </si>
  <si>
    <t xml:space="preserve">Обьем предоставленных услуг </t>
  </si>
  <si>
    <t>IX</t>
  </si>
  <si>
    <t xml:space="preserve">Средневзвешенный тариф без НДС </t>
  </si>
  <si>
    <t>Справочно</t>
  </si>
  <si>
    <t xml:space="preserve">Среднесписочная численность работников  </t>
  </si>
  <si>
    <t>чел.</t>
  </si>
  <si>
    <t>8.1.</t>
  </si>
  <si>
    <t>производственного  персонала</t>
  </si>
  <si>
    <t>8.2.</t>
  </si>
  <si>
    <t xml:space="preserve">административного персонала </t>
  </si>
  <si>
    <t>Среднемесячная заработная плата</t>
  </si>
  <si>
    <t>9.1.</t>
  </si>
  <si>
    <t>производственного персонала</t>
  </si>
  <si>
    <t>9.2.</t>
  </si>
  <si>
    <t xml:space="preserve">Директор ГКП на ПХВ </t>
  </si>
  <si>
    <t>Телегенова Г.П.</t>
  </si>
  <si>
    <t>"Бурабай Су Арнасы"</t>
  </si>
  <si>
    <t>Гл.бухгалтер:</t>
  </si>
  <si>
    <t>Рудницкая Н.Д.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</si>
</sst>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8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60"/>
      <name val="Times New Roman"/>
      <family val="1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/>
    </xf>
    <xf numFmtId="43" fontId="4" fillId="0" borderId="6" xfId="0" applyNumberFormat="1" applyFont="1" applyFill="1" applyBorder="1" applyAlignment="1">
      <alignment horizontal="center" vertical="center"/>
    </xf>
    <xf numFmtId="164" fontId="2" fillId="0" borderId="6" xfId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2" fontId="2" fillId="2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3" fontId="6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wrapText="1"/>
    </xf>
    <xf numFmtId="43" fontId="2" fillId="0" borderId="6" xfId="0" applyNumberFormat="1" applyFont="1" applyFill="1" applyBorder="1" applyAlignment="1">
      <alignment horizontal="center" vertical="center"/>
    </xf>
    <xf numFmtId="0" fontId="4" fillId="0" borderId="3" xfId="0" applyFont="1" applyFill="1" applyBorder="1"/>
    <xf numFmtId="164" fontId="4" fillId="0" borderId="6" xfId="1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49" fontId="2" fillId="0" borderId="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16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5" borderId="6" xfId="0" applyFont="1" applyFill="1" applyBorder="1" applyAlignment="1">
      <alignment horizontal="center"/>
    </xf>
    <xf numFmtId="0" fontId="4" fillId="0" borderId="6" xfId="0" applyFont="1" applyFill="1" applyBorder="1"/>
    <xf numFmtId="2" fontId="2" fillId="0" borderId="0" xfId="0" applyNumberFormat="1" applyFont="1" applyFill="1" applyBorder="1" applyAlignment="1">
      <alignment horizontal="center" vertical="center"/>
    </xf>
    <xf numFmtId="0" fontId="7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topLeftCell="A74" zoomScaleSheetLayoutView="100" workbookViewId="0">
      <selection activeCell="E117" sqref="E117"/>
    </sheetView>
  </sheetViews>
  <sheetFormatPr defaultRowHeight="12.75"/>
  <cols>
    <col min="1" max="1" width="5.85546875" customWidth="1"/>
    <col min="2" max="2" width="29.28515625" customWidth="1"/>
    <col min="4" max="4" width="13.85546875" customWidth="1"/>
    <col min="5" max="5" width="11.7109375" customWidth="1"/>
    <col min="6" max="6" width="10" customWidth="1"/>
    <col min="7" max="7" width="8.5703125" customWidth="1"/>
  </cols>
  <sheetData>
    <row r="1" spans="1:7">
      <c r="A1" s="1"/>
      <c r="B1" s="1"/>
      <c r="C1" s="1"/>
      <c r="D1" s="2"/>
      <c r="E1" s="2"/>
    </row>
    <row r="2" spans="1:7" ht="36.75" customHeight="1">
      <c r="A2" s="3" t="s">
        <v>0</v>
      </c>
      <c r="B2" s="3"/>
      <c r="C2" s="3"/>
      <c r="D2" s="3"/>
      <c r="E2" s="4"/>
    </row>
    <row r="3" spans="1:7" ht="35.25" customHeight="1">
      <c r="A3" s="5" t="s">
        <v>1</v>
      </c>
      <c r="B3" s="5"/>
      <c r="C3" s="5"/>
      <c r="D3" s="5"/>
      <c r="E3" s="6"/>
      <c r="F3" s="6"/>
    </row>
    <row r="4" spans="1:7" ht="38.25" customHeight="1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1"/>
    </row>
    <row r="5" spans="1:7" ht="57.75" customHeight="1">
      <c r="A5" s="12"/>
      <c r="B5" s="13"/>
      <c r="C5" s="14"/>
      <c r="D5" s="14"/>
      <c r="E5" s="14"/>
      <c r="F5" s="15" t="s">
        <v>8</v>
      </c>
      <c r="G5" s="15" t="s">
        <v>9</v>
      </c>
    </row>
    <row r="6" spans="1:7" ht="25.5">
      <c r="A6" s="16" t="s">
        <v>10</v>
      </c>
      <c r="B6" s="17" t="s">
        <v>11</v>
      </c>
      <c r="C6" s="18" t="s">
        <v>12</v>
      </c>
      <c r="D6" s="19">
        <f>D7+D35+D41</f>
        <v>3823.6000000000004</v>
      </c>
      <c r="E6" s="19">
        <f>E7+E35+E41</f>
        <v>2825.4873699999998</v>
      </c>
      <c r="F6" s="20">
        <f>E6-D6</f>
        <v>-998.11263000000054</v>
      </c>
      <c r="G6" s="21">
        <f>F6/D6*100</f>
        <v>-26.104002249189257</v>
      </c>
    </row>
    <row r="7" spans="1:7" ht="25.5">
      <c r="A7" s="22">
        <v>1</v>
      </c>
      <c r="B7" s="17" t="s">
        <v>13</v>
      </c>
      <c r="C7" s="23" t="s">
        <v>12</v>
      </c>
      <c r="D7" s="16">
        <f>D8+D9+D22</f>
        <v>1670.84</v>
      </c>
      <c r="E7" s="15">
        <f>E8+E9+E22</f>
        <v>769.27111999999988</v>
      </c>
      <c r="F7" s="20">
        <f t="shared" ref="F7:F70" si="0">E7-D7</f>
        <v>-901.56888000000004</v>
      </c>
      <c r="G7" s="21">
        <f>F7/D7*100</f>
        <v>-53.959019415383878</v>
      </c>
    </row>
    <row r="8" spans="1:7">
      <c r="A8" s="24" t="s">
        <v>14</v>
      </c>
      <c r="B8" s="25" t="s">
        <v>15</v>
      </c>
      <c r="C8" s="26" t="s">
        <v>12</v>
      </c>
      <c r="D8" s="18">
        <v>55.4</v>
      </c>
      <c r="E8" s="18">
        <v>58</v>
      </c>
      <c r="F8" s="20">
        <f t="shared" si="0"/>
        <v>2.6000000000000014</v>
      </c>
      <c r="G8" s="21">
        <f>F8/D8*100</f>
        <v>4.6931407942238295</v>
      </c>
    </row>
    <row r="9" spans="1:7">
      <c r="A9" s="27" t="s">
        <v>16</v>
      </c>
      <c r="B9" s="28" t="s">
        <v>17</v>
      </c>
      <c r="C9" s="23" t="s">
        <v>12</v>
      </c>
      <c r="D9" s="18">
        <v>408.64</v>
      </c>
      <c r="E9" s="21">
        <f>E10</f>
        <v>19.070399999999999</v>
      </c>
      <c r="F9" s="20">
        <f t="shared" si="0"/>
        <v>-389.56959999999998</v>
      </c>
      <c r="G9" s="21">
        <f>F9/D9*100</f>
        <v>-95.333202819107271</v>
      </c>
    </row>
    <row r="10" spans="1:7">
      <c r="A10" s="27"/>
      <c r="B10" s="29" t="s">
        <v>18</v>
      </c>
      <c r="C10" s="23" t="s">
        <v>12</v>
      </c>
      <c r="D10" s="18">
        <v>408.64</v>
      </c>
      <c r="E10" s="21">
        <f>E11*E12/1000</f>
        <v>19.070399999999999</v>
      </c>
      <c r="F10" s="20">
        <f t="shared" si="0"/>
        <v>-389.56959999999998</v>
      </c>
      <c r="G10" s="21">
        <f>F10/D10*100</f>
        <v>-95.333202819107271</v>
      </c>
    </row>
    <row r="11" spans="1:7">
      <c r="A11" s="27"/>
      <c r="B11" s="30" t="s">
        <v>19</v>
      </c>
      <c r="C11" s="23" t="s">
        <v>20</v>
      </c>
      <c r="D11" s="18"/>
      <c r="E11" s="18">
        <v>240</v>
      </c>
      <c r="F11" s="20">
        <f t="shared" si="0"/>
        <v>240</v>
      </c>
      <c r="G11" s="21"/>
    </row>
    <row r="12" spans="1:7">
      <c r="A12" s="27"/>
      <c r="B12" s="30" t="s">
        <v>21</v>
      </c>
      <c r="C12" s="23" t="s">
        <v>22</v>
      </c>
      <c r="D12" s="18"/>
      <c r="E12" s="18">
        <v>79.459999999999994</v>
      </c>
      <c r="F12" s="20">
        <f t="shared" si="0"/>
        <v>79.459999999999994</v>
      </c>
      <c r="G12" s="21"/>
    </row>
    <row r="13" spans="1:7">
      <c r="A13" s="27"/>
      <c r="B13" s="31" t="s">
        <v>23</v>
      </c>
      <c r="C13" s="23" t="s">
        <v>12</v>
      </c>
      <c r="D13" s="18"/>
      <c r="E13" s="18"/>
      <c r="F13" s="20">
        <f t="shared" si="0"/>
        <v>0</v>
      </c>
      <c r="G13" s="21"/>
    </row>
    <row r="14" spans="1:7">
      <c r="A14" s="27"/>
      <c r="B14" s="30" t="s">
        <v>24</v>
      </c>
      <c r="C14" s="23" t="s">
        <v>20</v>
      </c>
      <c r="D14" s="18"/>
      <c r="E14" s="18"/>
      <c r="F14" s="20">
        <f t="shared" si="0"/>
        <v>0</v>
      </c>
      <c r="G14" s="21"/>
    </row>
    <row r="15" spans="1:7">
      <c r="A15" s="27"/>
      <c r="B15" s="30" t="s">
        <v>21</v>
      </c>
      <c r="C15" s="23" t="s">
        <v>22</v>
      </c>
      <c r="D15" s="18"/>
      <c r="E15" s="18"/>
      <c r="F15" s="20">
        <f t="shared" si="0"/>
        <v>0</v>
      </c>
      <c r="G15" s="21"/>
    </row>
    <row r="16" spans="1:7">
      <c r="A16" s="27"/>
      <c r="B16" s="31" t="s">
        <v>25</v>
      </c>
      <c r="C16" s="23" t="s">
        <v>12</v>
      </c>
      <c r="D16" s="18"/>
      <c r="E16" s="18"/>
      <c r="F16" s="20">
        <f t="shared" si="0"/>
        <v>0</v>
      </c>
      <c r="G16" s="21"/>
    </row>
    <row r="17" spans="1:7">
      <c r="A17" s="27"/>
      <c r="B17" s="30" t="s">
        <v>19</v>
      </c>
      <c r="C17" s="23" t="s">
        <v>20</v>
      </c>
      <c r="D17" s="18"/>
      <c r="E17" s="18"/>
      <c r="F17" s="20">
        <f t="shared" si="0"/>
        <v>0</v>
      </c>
      <c r="G17" s="21"/>
    </row>
    <row r="18" spans="1:7">
      <c r="A18" s="27"/>
      <c r="B18" s="30" t="s">
        <v>21</v>
      </c>
      <c r="C18" s="23" t="s">
        <v>22</v>
      </c>
      <c r="D18" s="18"/>
      <c r="E18" s="18"/>
      <c r="F18" s="20">
        <f t="shared" si="0"/>
        <v>0</v>
      </c>
      <c r="G18" s="21"/>
    </row>
    <row r="19" spans="1:7">
      <c r="A19" s="27" t="s">
        <v>26</v>
      </c>
      <c r="B19" s="28" t="s">
        <v>27</v>
      </c>
      <c r="C19" s="23" t="s">
        <v>12</v>
      </c>
      <c r="D19" s="18"/>
      <c r="E19" s="18"/>
      <c r="F19" s="20">
        <f t="shared" si="0"/>
        <v>0</v>
      </c>
      <c r="G19" s="21"/>
    </row>
    <row r="20" spans="1:7">
      <c r="A20" s="27"/>
      <c r="B20" s="32" t="s">
        <v>19</v>
      </c>
      <c r="C20" s="33" t="s">
        <v>28</v>
      </c>
      <c r="D20" s="18"/>
      <c r="E20" s="18"/>
      <c r="F20" s="20">
        <f t="shared" si="0"/>
        <v>0</v>
      </c>
      <c r="G20" s="21"/>
    </row>
    <row r="21" spans="1:7">
      <c r="A21" s="27"/>
      <c r="B21" s="32" t="s">
        <v>21</v>
      </c>
      <c r="C21" s="33" t="s">
        <v>22</v>
      </c>
      <c r="D21" s="18"/>
      <c r="E21" s="18"/>
      <c r="F21" s="20">
        <f t="shared" si="0"/>
        <v>0</v>
      </c>
      <c r="G21" s="21"/>
    </row>
    <row r="22" spans="1:7">
      <c r="A22" s="27" t="s">
        <v>29</v>
      </c>
      <c r="B22" s="34" t="s">
        <v>30</v>
      </c>
      <c r="C22" s="18" t="s">
        <v>12</v>
      </c>
      <c r="D22" s="18">
        <v>1206.8</v>
      </c>
      <c r="E22" s="35">
        <f>E23*E24</f>
        <v>692.20071999999993</v>
      </c>
      <c r="F22" s="20">
        <f t="shared" si="0"/>
        <v>-514.59928000000002</v>
      </c>
      <c r="G22" s="21">
        <f>F22/D22*100</f>
        <v>-42.641637388133915</v>
      </c>
    </row>
    <row r="23" spans="1:7">
      <c r="A23" s="27"/>
      <c r="B23" s="36" t="s">
        <v>31</v>
      </c>
      <c r="C23" s="18" t="s">
        <v>32</v>
      </c>
      <c r="D23" s="18"/>
      <c r="E23" s="18">
        <v>37.537999999999997</v>
      </c>
      <c r="F23" s="20">
        <f t="shared" si="0"/>
        <v>37.537999999999997</v>
      </c>
      <c r="G23" s="21"/>
    </row>
    <row r="24" spans="1:7">
      <c r="A24" s="27"/>
      <c r="B24" s="36" t="s">
        <v>21</v>
      </c>
      <c r="C24" s="18" t="s">
        <v>12</v>
      </c>
      <c r="D24" s="18"/>
      <c r="E24" s="18">
        <v>18.440000000000001</v>
      </c>
      <c r="F24" s="20">
        <f t="shared" si="0"/>
        <v>18.440000000000001</v>
      </c>
      <c r="G24" s="21"/>
    </row>
    <row r="25" spans="1:7" ht="25.5">
      <c r="A25" s="27"/>
      <c r="B25" s="28" t="s">
        <v>33</v>
      </c>
      <c r="C25" s="23" t="s">
        <v>12</v>
      </c>
      <c r="D25" s="18">
        <v>1206.8</v>
      </c>
      <c r="E25" s="21">
        <f>E27*E26</f>
        <v>692.20071999999993</v>
      </c>
      <c r="F25" s="20">
        <f t="shared" si="0"/>
        <v>-514.59928000000002</v>
      </c>
      <c r="G25" s="21">
        <f>F25/D25*100</f>
        <v>-42.641637388133915</v>
      </c>
    </row>
    <row r="26" spans="1:7">
      <c r="A26" s="27"/>
      <c r="B26" s="30" t="s">
        <v>19</v>
      </c>
      <c r="C26" s="23" t="s">
        <v>32</v>
      </c>
      <c r="D26" s="18"/>
      <c r="E26" s="18">
        <v>37.537999999999997</v>
      </c>
      <c r="F26" s="20">
        <f t="shared" si="0"/>
        <v>37.537999999999997</v>
      </c>
      <c r="G26" s="21"/>
    </row>
    <row r="27" spans="1:7">
      <c r="A27" s="27"/>
      <c r="B27" s="30" t="s">
        <v>34</v>
      </c>
      <c r="C27" s="23" t="s">
        <v>22</v>
      </c>
      <c r="D27" s="18"/>
      <c r="E27" s="18">
        <v>18.440000000000001</v>
      </c>
      <c r="F27" s="20">
        <f t="shared" si="0"/>
        <v>18.440000000000001</v>
      </c>
      <c r="G27" s="21"/>
    </row>
    <row r="28" spans="1:7">
      <c r="A28" s="27"/>
      <c r="B28" s="37" t="s">
        <v>35</v>
      </c>
      <c r="C28" s="23" t="s">
        <v>12</v>
      </c>
      <c r="D28" s="18"/>
      <c r="E28" s="18"/>
      <c r="F28" s="20">
        <f t="shared" si="0"/>
        <v>0</v>
      </c>
      <c r="G28" s="21"/>
    </row>
    <row r="29" spans="1:7">
      <c r="A29" s="27"/>
      <c r="B29" s="30" t="s">
        <v>24</v>
      </c>
      <c r="C29" s="23" t="s">
        <v>32</v>
      </c>
      <c r="D29" s="18"/>
      <c r="E29" s="18"/>
      <c r="F29" s="20">
        <f t="shared" si="0"/>
        <v>0</v>
      </c>
      <c r="G29" s="21"/>
    </row>
    <row r="30" spans="1:7">
      <c r="A30" s="27"/>
      <c r="B30" s="30" t="s">
        <v>21</v>
      </c>
      <c r="C30" s="23" t="s">
        <v>22</v>
      </c>
      <c r="D30" s="18"/>
      <c r="E30" s="18"/>
      <c r="F30" s="20">
        <f t="shared" si="0"/>
        <v>0</v>
      </c>
      <c r="G30" s="21"/>
    </row>
    <row r="31" spans="1:7">
      <c r="A31" s="27" t="s">
        <v>36</v>
      </c>
      <c r="B31" s="28" t="s">
        <v>37</v>
      </c>
      <c r="C31" s="23" t="s">
        <v>12</v>
      </c>
      <c r="D31" s="18"/>
      <c r="E31" s="18"/>
      <c r="F31" s="20">
        <f t="shared" si="0"/>
        <v>0</v>
      </c>
      <c r="G31" s="21"/>
    </row>
    <row r="32" spans="1:7">
      <c r="A32" s="27" t="s">
        <v>38</v>
      </c>
      <c r="B32" s="28" t="s">
        <v>39</v>
      </c>
      <c r="C32" s="23" t="s">
        <v>12</v>
      </c>
      <c r="D32" s="18"/>
      <c r="E32" s="18"/>
      <c r="F32" s="20">
        <f t="shared" si="0"/>
        <v>0</v>
      </c>
      <c r="G32" s="21"/>
    </row>
    <row r="33" spans="1:7">
      <c r="A33" s="27"/>
      <c r="B33" s="38" t="s">
        <v>40</v>
      </c>
      <c r="C33" s="33" t="s">
        <v>41</v>
      </c>
      <c r="D33" s="18"/>
      <c r="E33" s="18"/>
      <c r="F33" s="20">
        <f t="shared" si="0"/>
        <v>0</v>
      </c>
      <c r="G33" s="21"/>
    </row>
    <row r="34" spans="1:7">
      <c r="A34" s="27"/>
      <c r="B34" s="30" t="s">
        <v>21</v>
      </c>
      <c r="C34" s="23" t="s">
        <v>22</v>
      </c>
      <c r="D34" s="18"/>
      <c r="E34" s="18"/>
      <c r="F34" s="20">
        <f t="shared" si="0"/>
        <v>0</v>
      </c>
      <c r="G34" s="21"/>
    </row>
    <row r="35" spans="1:7" ht="25.5">
      <c r="A35" s="39" t="s">
        <v>42</v>
      </c>
      <c r="B35" s="17" t="s">
        <v>43</v>
      </c>
      <c r="C35" s="23" t="s">
        <v>12</v>
      </c>
      <c r="D35" s="16">
        <f>D36+D37</f>
        <v>2106.34</v>
      </c>
      <c r="E35" s="15">
        <f>E36+E37</f>
        <v>2009.7962500000001</v>
      </c>
      <c r="F35" s="20">
        <f t="shared" si="0"/>
        <v>-96.543750000000045</v>
      </c>
      <c r="G35" s="21">
        <f>F35/D35*100</f>
        <v>-4.5834836731012105</v>
      </c>
    </row>
    <row r="36" spans="1:7" ht="25.5">
      <c r="A36" s="40" t="s">
        <v>44</v>
      </c>
      <c r="B36" s="25" t="s">
        <v>45</v>
      </c>
      <c r="C36" s="41" t="s">
        <v>12</v>
      </c>
      <c r="D36" s="18">
        <v>1916.6</v>
      </c>
      <c r="E36" s="18">
        <f>1780.75+48</f>
        <v>1828.75</v>
      </c>
      <c r="F36" s="20">
        <f t="shared" si="0"/>
        <v>-87.849999999999909</v>
      </c>
      <c r="G36" s="21">
        <f>F36/D36*100</f>
        <v>-4.5836376917457953</v>
      </c>
    </row>
    <row r="37" spans="1:7">
      <c r="A37" s="27" t="s">
        <v>46</v>
      </c>
      <c r="B37" s="28" t="s">
        <v>47</v>
      </c>
      <c r="C37" s="23" t="s">
        <v>12</v>
      </c>
      <c r="D37" s="18">
        <v>189.74</v>
      </c>
      <c r="E37" s="21">
        <f>E36*0.9*11%</f>
        <v>181.04625000000001</v>
      </c>
      <c r="F37" s="20">
        <f t="shared" si="0"/>
        <v>-8.6937499999999943</v>
      </c>
      <c r="G37" s="21">
        <f>F37/D37*100</f>
        <v>-4.5819279013386707</v>
      </c>
    </row>
    <row r="38" spans="1:7">
      <c r="A38" s="39" t="s">
        <v>48</v>
      </c>
      <c r="B38" s="17" t="s">
        <v>49</v>
      </c>
      <c r="C38" s="23" t="s">
        <v>12</v>
      </c>
      <c r="D38" s="42" t="s">
        <v>50</v>
      </c>
      <c r="E38" s="42" t="s">
        <v>50</v>
      </c>
      <c r="F38" s="20">
        <v>0</v>
      </c>
      <c r="G38" s="21"/>
    </row>
    <row r="39" spans="1:7">
      <c r="A39" s="39" t="s">
        <v>51</v>
      </c>
      <c r="B39" s="17" t="s">
        <v>52</v>
      </c>
      <c r="C39" s="23" t="s">
        <v>12</v>
      </c>
      <c r="D39" s="18"/>
      <c r="E39" s="18"/>
      <c r="F39" s="20">
        <f t="shared" si="0"/>
        <v>0</v>
      </c>
      <c r="G39" s="21"/>
    </row>
    <row r="40" spans="1:7" ht="38.25">
      <c r="A40" s="43" t="s">
        <v>53</v>
      </c>
      <c r="B40" s="28" t="s">
        <v>54</v>
      </c>
      <c r="C40" s="18" t="s">
        <v>12</v>
      </c>
      <c r="D40" s="18"/>
      <c r="E40" s="18"/>
      <c r="F40" s="20">
        <f t="shared" si="0"/>
        <v>0</v>
      </c>
      <c r="G40" s="21"/>
    </row>
    <row r="41" spans="1:7">
      <c r="A41" s="39" t="s">
        <v>55</v>
      </c>
      <c r="B41" s="17" t="s">
        <v>56</v>
      </c>
      <c r="C41" s="23" t="s">
        <v>12</v>
      </c>
      <c r="D41" s="16">
        <f>D43+D44+D48</f>
        <v>46.42</v>
      </c>
      <c r="E41" s="16">
        <f>E43+E44+E48</f>
        <v>46.42</v>
      </c>
      <c r="F41" s="20">
        <f t="shared" si="0"/>
        <v>0</v>
      </c>
      <c r="G41" s="21">
        <f>F41/D41*100</f>
        <v>0</v>
      </c>
    </row>
    <row r="42" spans="1:7">
      <c r="A42" s="27" t="s">
        <v>57</v>
      </c>
      <c r="B42" s="28" t="s">
        <v>58</v>
      </c>
      <c r="C42" s="23" t="s">
        <v>12</v>
      </c>
      <c r="D42" s="18"/>
      <c r="E42" s="18"/>
      <c r="F42" s="20">
        <f t="shared" si="0"/>
        <v>0</v>
      </c>
      <c r="G42" s="21" t="s">
        <v>50</v>
      </c>
    </row>
    <row r="43" spans="1:7">
      <c r="A43" s="27" t="s">
        <v>59</v>
      </c>
      <c r="B43" s="28" t="s">
        <v>60</v>
      </c>
      <c r="C43" s="23" t="s">
        <v>12</v>
      </c>
      <c r="D43" s="18">
        <v>21.3</v>
      </c>
      <c r="E43" s="18">
        <v>21.3</v>
      </c>
      <c r="F43" s="20">
        <f t="shared" si="0"/>
        <v>0</v>
      </c>
      <c r="G43" s="21">
        <f>F43/D43*100</f>
        <v>0</v>
      </c>
    </row>
    <row r="44" spans="1:7" ht="25.5">
      <c r="A44" s="27" t="s">
        <v>61</v>
      </c>
      <c r="B44" s="28" t="s">
        <v>62</v>
      </c>
      <c r="C44" s="23" t="s">
        <v>12</v>
      </c>
      <c r="D44" s="18">
        <v>5</v>
      </c>
      <c r="E44" s="18">
        <v>5</v>
      </c>
      <c r="F44" s="20">
        <f t="shared" si="0"/>
        <v>0</v>
      </c>
      <c r="G44" s="21">
        <f>F44/D44*100</f>
        <v>0</v>
      </c>
    </row>
    <row r="45" spans="1:7">
      <c r="A45" s="27" t="s">
        <v>63</v>
      </c>
      <c r="B45" s="28" t="s">
        <v>64</v>
      </c>
      <c r="C45" s="23" t="s">
        <v>12</v>
      </c>
      <c r="D45" s="18"/>
      <c r="E45" s="18"/>
      <c r="F45" s="20">
        <f t="shared" si="0"/>
        <v>0</v>
      </c>
      <c r="G45" s="21"/>
    </row>
    <row r="46" spans="1:7" ht="25.5">
      <c r="A46" s="43" t="s">
        <v>65</v>
      </c>
      <c r="B46" s="34" t="s">
        <v>66</v>
      </c>
      <c r="C46" s="18" t="s">
        <v>12</v>
      </c>
      <c r="D46" s="18"/>
      <c r="E46" s="18"/>
      <c r="F46" s="20">
        <f t="shared" si="0"/>
        <v>0</v>
      </c>
      <c r="G46" s="21"/>
    </row>
    <row r="47" spans="1:7" ht="25.5">
      <c r="A47" s="43" t="s">
        <v>67</v>
      </c>
      <c r="B47" s="34" t="s">
        <v>68</v>
      </c>
      <c r="C47" s="18" t="s">
        <v>12</v>
      </c>
      <c r="D47" s="18"/>
      <c r="E47" s="18"/>
      <c r="F47" s="20">
        <f t="shared" si="0"/>
        <v>0</v>
      </c>
      <c r="G47" s="21"/>
    </row>
    <row r="48" spans="1:7">
      <c r="A48" s="27" t="s">
        <v>69</v>
      </c>
      <c r="B48" s="28" t="s">
        <v>70</v>
      </c>
      <c r="C48" s="23" t="s">
        <v>12</v>
      </c>
      <c r="D48" s="18">
        <v>20.12</v>
      </c>
      <c r="E48" s="18">
        <v>20.12</v>
      </c>
      <c r="F48" s="20">
        <f t="shared" si="0"/>
        <v>0</v>
      </c>
      <c r="G48" s="21"/>
    </row>
    <row r="49" spans="1:7" ht="25.5">
      <c r="A49" s="27" t="s">
        <v>71</v>
      </c>
      <c r="B49" s="28" t="s">
        <v>72</v>
      </c>
      <c r="C49" s="23" t="s">
        <v>12</v>
      </c>
      <c r="D49" s="18"/>
      <c r="E49" s="18"/>
      <c r="F49" s="20">
        <f t="shared" si="0"/>
        <v>0</v>
      </c>
      <c r="G49" s="21"/>
    </row>
    <row r="50" spans="1:7">
      <c r="A50" s="27" t="s">
        <v>73</v>
      </c>
      <c r="B50" s="28" t="s">
        <v>74</v>
      </c>
      <c r="C50" s="23" t="s">
        <v>12</v>
      </c>
      <c r="D50" s="18"/>
      <c r="E50" s="18"/>
      <c r="F50" s="20">
        <f t="shared" si="0"/>
        <v>0</v>
      </c>
      <c r="G50" s="21"/>
    </row>
    <row r="51" spans="1:7">
      <c r="A51" s="27" t="s">
        <v>75</v>
      </c>
      <c r="B51" s="28" t="s">
        <v>76</v>
      </c>
      <c r="C51" s="23" t="s">
        <v>12</v>
      </c>
      <c r="D51" s="18"/>
      <c r="E51" s="18"/>
      <c r="F51" s="20">
        <f t="shared" si="0"/>
        <v>0</v>
      </c>
      <c r="G51" s="21"/>
    </row>
    <row r="52" spans="1:7">
      <c r="A52" s="27" t="s">
        <v>77</v>
      </c>
      <c r="B52" s="28" t="s">
        <v>78</v>
      </c>
      <c r="C52" s="23" t="s">
        <v>12</v>
      </c>
      <c r="D52" s="18"/>
      <c r="E52" s="18"/>
      <c r="F52" s="20">
        <f t="shared" si="0"/>
        <v>0</v>
      </c>
      <c r="G52" s="21"/>
    </row>
    <row r="53" spans="1:7">
      <c r="A53" s="27" t="s">
        <v>79</v>
      </c>
      <c r="B53" s="28" t="s">
        <v>80</v>
      </c>
      <c r="C53" s="23" t="s">
        <v>12</v>
      </c>
      <c r="D53" s="18"/>
      <c r="E53" s="18"/>
      <c r="F53" s="20">
        <f t="shared" si="0"/>
        <v>0</v>
      </c>
      <c r="G53" s="21"/>
    </row>
    <row r="54" spans="1:7">
      <c r="A54" s="27" t="s">
        <v>81</v>
      </c>
      <c r="B54" s="28" t="s">
        <v>82</v>
      </c>
      <c r="C54" s="23" t="s">
        <v>12</v>
      </c>
      <c r="D54" s="18"/>
      <c r="E54" s="18"/>
      <c r="F54" s="20">
        <f t="shared" si="0"/>
        <v>0</v>
      </c>
      <c r="G54" s="21"/>
    </row>
    <row r="55" spans="1:7" ht="25.5">
      <c r="A55" s="27" t="s">
        <v>83</v>
      </c>
      <c r="B55" s="28" t="s">
        <v>84</v>
      </c>
      <c r="C55" s="23" t="s">
        <v>12</v>
      </c>
      <c r="D55" s="18"/>
      <c r="E55" s="18"/>
      <c r="F55" s="20">
        <f t="shared" si="0"/>
        <v>0</v>
      </c>
      <c r="G55" s="21"/>
    </row>
    <row r="56" spans="1:7">
      <c r="A56" s="39" t="s">
        <v>85</v>
      </c>
      <c r="B56" s="44" t="s">
        <v>86</v>
      </c>
      <c r="C56" s="22" t="s">
        <v>12</v>
      </c>
      <c r="D56" s="18"/>
      <c r="E56" s="18"/>
      <c r="F56" s="20">
        <f t="shared" si="0"/>
        <v>0</v>
      </c>
      <c r="G56" s="21"/>
    </row>
    <row r="57" spans="1:7">
      <c r="A57" s="27" t="s">
        <v>87</v>
      </c>
      <c r="B57" s="28" t="s">
        <v>88</v>
      </c>
      <c r="C57" s="23" t="s">
        <v>12</v>
      </c>
      <c r="D57" s="18"/>
      <c r="E57" s="18"/>
      <c r="F57" s="20">
        <f t="shared" si="0"/>
        <v>0</v>
      </c>
      <c r="G57" s="21"/>
    </row>
    <row r="58" spans="1:7">
      <c r="A58" s="27" t="s">
        <v>89</v>
      </c>
      <c r="B58" s="28" t="s">
        <v>90</v>
      </c>
      <c r="C58" s="23" t="s">
        <v>12</v>
      </c>
      <c r="D58" s="18"/>
      <c r="E58" s="18"/>
      <c r="F58" s="20">
        <f t="shared" si="0"/>
        <v>0</v>
      </c>
      <c r="G58" s="21"/>
    </row>
    <row r="59" spans="1:7">
      <c r="A59" s="27" t="s">
        <v>91</v>
      </c>
      <c r="B59" s="28" t="s">
        <v>92</v>
      </c>
      <c r="C59" s="23" t="s">
        <v>12</v>
      </c>
      <c r="D59" s="18"/>
      <c r="E59" s="18"/>
      <c r="F59" s="20">
        <f t="shared" si="0"/>
        <v>0</v>
      </c>
      <c r="G59" s="21"/>
    </row>
    <row r="60" spans="1:7" ht="25.5">
      <c r="A60" s="27" t="s">
        <v>93</v>
      </c>
      <c r="B60" s="28" t="s">
        <v>94</v>
      </c>
      <c r="C60" s="23" t="s">
        <v>12</v>
      </c>
      <c r="D60" s="18"/>
      <c r="E60" s="18"/>
      <c r="F60" s="20">
        <f t="shared" si="0"/>
        <v>0</v>
      </c>
      <c r="G60" s="21"/>
    </row>
    <row r="61" spans="1:7">
      <c r="A61" s="27" t="s">
        <v>95</v>
      </c>
      <c r="B61" s="28" t="s">
        <v>96</v>
      </c>
      <c r="C61" s="23" t="s">
        <v>12</v>
      </c>
      <c r="D61" s="18"/>
      <c r="E61" s="18"/>
      <c r="F61" s="20">
        <f t="shared" si="0"/>
        <v>0</v>
      </c>
      <c r="G61" s="21"/>
    </row>
    <row r="62" spans="1:7">
      <c r="A62" s="27" t="s">
        <v>97</v>
      </c>
      <c r="B62" s="28" t="s">
        <v>98</v>
      </c>
      <c r="C62" s="23" t="s">
        <v>12</v>
      </c>
      <c r="D62" s="18"/>
      <c r="E62" s="18"/>
      <c r="F62" s="20">
        <f t="shared" si="0"/>
        <v>0</v>
      </c>
      <c r="G62" s="21"/>
    </row>
    <row r="63" spans="1:7" ht="25.5">
      <c r="A63" s="43" t="s">
        <v>99</v>
      </c>
      <c r="B63" s="28" t="s">
        <v>100</v>
      </c>
      <c r="C63" s="18" t="s">
        <v>12</v>
      </c>
      <c r="D63" s="18"/>
      <c r="E63" s="18"/>
      <c r="F63" s="20">
        <f t="shared" si="0"/>
        <v>0</v>
      </c>
      <c r="G63" s="21"/>
    </row>
    <row r="64" spans="1:7" ht="25.5">
      <c r="A64" s="27" t="s">
        <v>101</v>
      </c>
      <c r="B64" s="28" t="s">
        <v>102</v>
      </c>
      <c r="C64" s="18" t="s">
        <v>12</v>
      </c>
      <c r="D64" s="18"/>
      <c r="E64" s="18"/>
      <c r="F64" s="20">
        <f t="shared" si="0"/>
        <v>0</v>
      </c>
      <c r="G64" s="21"/>
    </row>
    <row r="65" spans="1:7">
      <c r="A65" s="27"/>
      <c r="B65" s="28" t="s">
        <v>103</v>
      </c>
      <c r="C65" s="18" t="s">
        <v>12</v>
      </c>
      <c r="D65" s="18"/>
      <c r="E65" s="18"/>
      <c r="F65" s="20">
        <f t="shared" si="0"/>
        <v>0</v>
      </c>
      <c r="G65" s="21"/>
    </row>
    <row r="66" spans="1:7">
      <c r="A66" s="27"/>
      <c r="B66" s="28" t="s">
        <v>104</v>
      </c>
      <c r="C66" s="18" t="s">
        <v>12</v>
      </c>
      <c r="D66" s="18"/>
      <c r="E66" s="18"/>
      <c r="F66" s="20">
        <f t="shared" si="0"/>
        <v>0</v>
      </c>
      <c r="G66" s="21"/>
    </row>
    <row r="67" spans="1:7">
      <c r="A67" s="27"/>
      <c r="B67" s="28" t="s">
        <v>105</v>
      </c>
      <c r="C67" s="18" t="s">
        <v>12</v>
      </c>
      <c r="D67" s="18"/>
      <c r="E67" s="18"/>
      <c r="F67" s="20">
        <f t="shared" si="0"/>
        <v>0</v>
      </c>
      <c r="G67" s="21"/>
    </row>
    <row r="68" spans="1:7">
      <c r="A68" s="27"/>
      <c r="B68" s="28" t="s">
        <v>106</v>
      </c>
      <c r="C68" s="18" t="s">
        <v>12</v>
      </c>
      <c r="D68" s="18"/>
      <c r="E68" s="18"/>
      <c r="F68" s="20">
        <f t="shared" si="0"/>
        <v>0</v>
      </c>
      <c r="G68" s="21"/>
    </row>
    <row r="69" spans="1:7">
      <c r="A69" s="39" t="s">
        <v>107</v>
      </c>
      <c r="B69" s="17" t="s">
        <v>108</v>
      </c>
      <c r="C69" s="23" t="s">
        <v>12</v>
      </c>
      <c r="D69" s="16">
        <f>D70</f>
        <v>1251.01</v>
      </c>
      <c r="E69" s="15">
        <f>E70</f>
        <v>946.47334000000001</v>
      </c>
      <c r="F69" s="20">
        <f t="shared" si="0"/>
        <v>-304.53665999999998</v>
      </c>
      <c r="G69" s="21">
        <f>F69/D69*100</f>
        <v>-24.343263443137943</v>
      </c>
    </row>
    <row r="70" spans="1:7" ht="25.5">
      <c r="A70" s="27" t="s">
        <v>109</v>
      </c>
      <c r="B70" s="17" t="s">
        <v>110</v>
      </c>
      <c r="C70" s="23" t="s">
        <v>12</v>
      </c>
      <c r="D70" s="19">
        <f>D71+D72+D78+D88</f>
        <v>1251.01</v>
      </c>
      <c r="E70" s="19">
        <f>E71+E72+E78+E88</f>
        <v>946.47334000000001</v>
      </c>
      <c r="F70" s="20">
        <f t="shared" si="0"/>
        <v>-304.53665999999998</v>
      </c>
      <c r="G70" s="21">
        <f>F70/D70*100</f>
        <v>-24.343263443137943</v>
      </c>
    </row>
    <row r="71" spans="1:7" ht="25.5">
      <c r="A71" s="27" t="s">
        <v>111</v>
      </c>
      <c r="B71" s="28" t="s">
        <v>112</v>
      </c>
      <c r="C71" s="23" t="s">
        <v>12</v>
      </c>
      <c r="D71" s="18">
        <v>273.8</v>
      </c>
      <c r="E71" s="18">
        <f>234.66+118</f>
        <v>352.65999999999997</v>
      </c>
      <c r="F71" s="20">
        <f t="shared" ref="F71:F110" si="1">E71-D71</f>
        <v>78.859999999999957</v>
      </c>
      <c r="G71" s="21">
        <f>F71/D71*100</f>
        <v>28.802045288531758</v>
      </c>
    </row>
    <row r="72" spans="1:7">
      <c r="A72" s="27" t="s">
        <v>113</v>
      </c>
      <c r="B72" s="28" t="s">
        <v>47</v>
      </c>
      <c r="C72" s="23" t="s">
        <v>12</v>
      </c>
      <c r="D72" s="18">
        <v>27.11</v>
      </c>
      <c r="E72" s="21">
        <f>E71*0.9*11%</f>
        <v>34.913339999999998</v>
      </c>
      <c r="F72" s="20">
        <f t="shared" si="1"/>
        <v>7.8033399999999986</v>
      </c>
      <c r="G72" s="21">
        <f>F72/D72*100</f>
        <v>28.783991147178156</v>
      </c>
    </row>
    <row r="73" spans="1:7">
      <c r="A73" s="27" t="s">
        <v>114</v>
      </c>
      <c r="B73" s="28" t="s">
        <v>115</v>
      </c>
      <c r="C73" s="23" t="s">
        <v>12</v>
      </c>
      <c r="D73" s="45"/>
      <c r="E73" s="45"/>
      <c r="F73" s="20">
        <f t="shared" si="1"/>
        <v>0</v>
      </c>
      <c r="G73" s="21"/>
    </row>
    <row r="74" spans="1:7">
      <c r="A74" s="27" t="s">
        <v>116</v>
      </c>
      <c r="B74" s="28" t="s">
        <v>58</v>
      </c>
      <c r="C74" s="23" t="s">
        <v>12</v>
      </c>
      <c r="D74" s="45"/>
      <c r="E74" s="45"/>
      <c r="F74" s="20">
        <f t="shared" si="1"/>
        <v>0</v>
      </c>
      <c r="G74" s="21"/>
    </row>
    <row r="75" spans="1:7">
      <c r="A75" s="27" t="s">
        <v>117</v>
      </c>
      <c r="B75" s="28" t="s">
        <v>118</v>
      </c>
      <c r="C75" s="23" t="s">
        <v>12</v>
      </c>
      <c r="D75" s="45"/>
      <c r="E75" s="45"/>
      <c r="F75" s="20">
        <f t="shared" si="1"/>
        <v>0</v>
      </c>
      <c r="G75" s="21"/>
    </row>
    <row r="76" spans="1:7">
      <c r="A76" s="27" t="s">
        <v>119</v>
      </c>
      <c r="B76" s="28" t="s">
        <v>120</v>
      </c>
      <c r="C76" s="23" t="s">
        <v>12</v>
      </c>
      <c r="D76" s="45"/>
      <c r="E76" s="45"/>
      <c r="F76" s="20">
        <f t="shared" si="1"/>
        <v>0</v>
      </c>
      <c r="G76" s="21"/>
    </row>
    <row r="77" spans="1:7" ht="38.25">
      <c r="A77" s="27" t="s">
        <v>121</v>
      </c>
      <c r="B77" s="28" t="s">
        <v>122</v>
      </c>
      <c r="C77" s="18" t="s">
        <v>12</v>
      </c>
      <c r="D77" s="45"/>
      <c r="E77" s="45"/>
      <c r="F77" s="20">
        <f t="shared" si="1"/>
        <v>0</v>
      </c>
      <c r="G77" s="21"/>
    </row>
    <row r="78" spans="1:7">
      <c r="A78" s="27" t="s">
        <v>123</v>
      </c>
      <c r="B78" s="28" t="s">
        <v>124</v>
      </c>
      <c r="C78" s="23" t="s">
        <v>12</v>
      </c>
      <c r="D78" s="45">
        <v>4.3</v>
      </c>
      <c r="E78" s="45">
        <v>4.3</v>
      </c>
      <c r="F78" s="20">
        <f t="shared" si="1"/>
        <v>0</v>
      </c>
      <c r="G78" s="21">
        <f>F78/D78*100</f>
        <v>0</v>
      </c>
    </row>
    <row r="79" spans="1:7">
      <c r="A79" s="27" t="s">
        <v>125</v>
      </c>
      <c r="B79" s="28" t="s">
        <v>126</v>
      </c>
      <c r="C79" s="23" t="s">
        <v>12</v>
      </c>
      <c r="D79" s="18"/>
      <c r="E79" s="18"/>
      <c r="F79" s="20">
        <f t="shared" si="1"/>
        <v>0</v>
      </c>
      <c r="G79" s="21"/>
    </row>
    <row r="80" spans="1:7" ht="63.75">
      <c r="A80" s="43" t="s">
        <v>127</v>
      </c>
      <c r="B80" s="28" t="s">
        <v>128</v>
      </c>
      <c r="C80" s="18" t="s">
        <v>12</v>
      </c>
      <c r="D80" s="18"/>
      <c r="E80" s="18"/>
      <c r="F80" s="20">
        <f t="shared" si="1"/>
        <v>0</v>
      </c>
      <c r="G80" s="21"/>
    </row>
    <row r="81" spans="1:7" ht="25.5">
      <c r="A81" s="43" t="s">
        <v>129</v>
      </c>
      <c r="B81" s="28" t="s">
        <v>68</v>
      </c>
      <c r="C81" s="18" t="s">
        <v>12</v>
      </c>
      <c r="D81" s="18"/>
      <c r="E81" s="18"/>
      <c r="F81" s="20">
        <f t="shared" si="1"/>
        <v>0</v>
      </c>
      <c r="G81" s="21"/>
    </row>
    <row r="82" spans="1:7">
      <c r="A82" s="27" t="s">
        <v>130</v>
      </c>
      <c r="B82" s="28" t="s">
        <v>131</v>
      </c>
      <c r="C82" s="23" t="s">
        <v>12</v>
      </c>
      <c r="D82" s="18"/>
      <c r="E82" s="18"/>
      <c r="F82" s="20">
        <f t="shared" si="1"/>
        <v>0</v>
      </c>
      <c r="G82" s="21"/>
    </row>
    <row r="83" spans="1:7">
      <c r="A83" s="27" t="s">
        <v>132</v>
      </c>
      <c r="B83" s="28" t="s">
        <v>133</v>
      </c>
      <c r="C83" s="23" t="s">
        <v>12</v>
      </c>
      <c r="D83" s="18"/>
      <c r="E83" s="18"/>
      <c r="F83" s="20">
        <f t="shared" si="1"/>
        <v>0</v>
      </c>
      <c r="G83" s="21"/>
    </row>
    <row r="84" spans="1:7">
      <c r="A84" s="27" t="s">
        <v>134</v>
      </c>
      <c r="B84" s="28" t="s">
        <v>86</v>
      </c>
      <c r="C84" s="23" t="s">
        <v>12</v>
      </c>
      <c r="D84" s="18"/>
      <c r="E84" s="18"/>
      <c r="F84" s="20">
        <f t="shared" si="1"/>
        <v>0</v>
      </c>
      <c r="G84" s="21"/>
    </row>
    <row r="85" spans="1:7">
      <c r="A85" s="27" t="s">
        <v>135</v>
      </c>
      <c r="B85" s="28" t="s">
        <v>136</v>
      </c>
      <c r="C85" s="23" t="s">
        <v>12</v>
      </c>
      <c r="D85" s="18"/>
      <c r="E85" s="18"/>
      <c r="F85" s="20">
        <f t="shared" si="1"/>
        <v>0</v>
      </c>
      <c r="G85" s="21"/>
    </row>
    <row r="86" spans="1:7">
      <c r="A86" s="27" t="s">
        <v>137</v>
      </c>
      <c r="B86" s="28" t="s">
        <v>138</v>
      </c>
      <c r="C86" s="23" t="s">
        <v>12</v>
      </c>
      <c r="D86" s="18"/>
      <c r="E86" s="18"/>
      <c r="F86" s="20">
        <f t="shared" si="1"/>
        <v>0</v>
      </c>
      <c r="G86" s="21"/>
    </row>
    <row r="87" spans="1:7">
      <c r="A87" s="27" t="s">
        <v>139</v>
      </c>
      <c r="B87" s="17" t="s">
        <v>140</v>
      </c>
      <c r="C87" s="23" t="s">
        <v>12</v>
      </c>
      <c r="D87" s="18"/>
      <c r="E87" s="18"/>
      <c r="F87" s="20">
        <f t="shared" si="1"/>
        <v>0</v>
      </c>
      <c r="G87" s="21"/>
    </row>
    <row r="88" spans="1:7">
      <c r="A88" s="27" t="s">
        <v>141</v>
      </c>
      <c r="B88" s="28" t="s">
        <v>142</v>
      </c>
      <c r="C88" s="23" t="s">
        <v>12</v>
      </c>
      <c r="D88" s="18">
        <v>945.8</v>
      </c>
      <c r="E88" s="18">
        <f>394.6+160</f>
        <v>554.6</v>
      </c>
      <c r="F88" s="20">
        <f t="shared" si="1"/>
        <v>-391.19999999999993</v>
      </c>
      <c r="G88" s="21">
        <f>F88/D88*100</f>
        <v>-41.361810107845201</v>
      </c>
    </row>
    <row r="89" spans="1:7">
      <c r="A89" s="27" t="s">
        <v>143</v>
      </c>
      <c r="B89" s="28" t="s">
        <v>144</v>
      </c>
      <c r="C89" s="23" t="s">
        <v>12</v>
      </c>
      <c r="D89" s="18"/>
      <c r="E89" s="18"/>
      <c r="F89" s="20">
        <f t="shared" si="1"/>
        <v>0</v>
      </c>
      <c r="G89" s="21"/>
    </row>
    <row r="90" spans="1:7" ht="25.5">
      <c r="A90" s="39" t="s">
        <v>145</v>
      </c>
      <c r="B90" s="17" t="s">
        <v>146</v>
      </c>
      <c r="C90" s="23" t="s">
        <v>12</v>
      </c>
      <c r="D90" s="18"/>
      <c r="E90" s="18"/>
      <c r="F90" s="20">
        <f t="shared" si="1"/>
        <v>0</v>
      </c>
      <c r="G90" s="21"/>
    </row>
    <row r="91" spans="1:7">
      <c r="A91" s="27" t="s">
        <v>147</v>
      </c>
      <c r="B91" s="28" t="s">
        <v>148</v>
      </c>
      <c r="C91" s="23" t="s">
        <v>12</v>
      </c>
      <c r="D91" s="18"/>
      <c r="E91" s="18"/>
      <c r="F91" s="20">
        <f t="shared" si="1"/>
        <v>0</v>
      </c>
      <c r="G91" s="21"/>
    </row>
    <row r="92" spans="1:7">
      <c r="A92" s="27" t="s">
        <v>149</v>
      </c>
      <c r="B92" s="28" t="s">
        <v>150</v>
      </c>
      <c r="C92" s="23" t="s">
        <v>12</v>
      </c>
      <c r="D92" s="18"/>
      <c r="E92" s="18"/>
      <c r="F92" s="20">
        <f t="shared" si="1"/>
        <v>0</v>
      </c>
      <c r="G92" s="21"/>
    </row>
    <row r="93" spans="1:7">
      <c r="A93" s="27" t="s">
        <v>151</v>
      </c>
      <c r="B93" s="28" t="s">
        <v>152</v>
      </c>
      <c r="C93" s="23" t="s">
        <v>12</v>
      </c>
      <c r="D93" s="18"/>
      <c r="E93" s="18"/>
      <c r="F93" s="20">
        <f t="shared" si="1"/>
        <v>0</v>
      </c>
      <c r="G93" s="21"/>
    </row>
    <row r="94" spans="1:7" ht="25.5">
      <c r="A94" s="27" t="s">
        <v>153</v>
      </c>
      <c r="B94" s="28" t="s">
        <v>154</v>
      </c>
      <c r="C94" s="23" t="s">
        <v>12</v>
      </c>
      <c r="D94" s="18"/>
      <c r="E94" s="18"/>
      <c r="F94" s="20">
        <f t="shared" si="1"/>
        <v>0</v>
      </c>
      <c r="G94" s="21"/>
    </row>
    <row r="95" spans="1:7">
      <c r="A95" s="39" t="s">
        <v>155</v>
      </c>
      <c r="B95" s="46" t="s">
        <v>156</v>
      </c>
      <c r="C95" s="23" t="s">
        <v>12</v>
      </c>
      <c r="D95" s="47">
        <f>D6+D69</f>
        <v>5074.6100000000006</v>
      </c>
      <c r="E95" s="47">
        <f>E6+E69</f>
        <v>3771.9607099999998</v>
      </c>
      <c r="F95" s="20">
        <f t="shared" si="1"/>
        <v>-1302.6492900000007</v>
      </c>
      <c r="G95" s="21">
        <f t="shared" ref="G95:G108" si="2">F95/D95*100</f>
        <v>-25.669938970679535</v>
      </c>
    </row>
    <row r="96" spans="1:7">
      <c r="A96" s="39" t="s">
        <v>157</v>
      </c>
      <c r="B96" s="46" t="s">
        <v>158</v>
      </c>
      <c r="C96" s="48" t="s">
        <v>12</v>
      </c>
      <c r="D96" s="18">
        <v>0</v>
      </c>
      <c r="E96" s="18">
        <v>0</v>
      </c>
      <c r="F96" s="20">
        <f t="shared" si="1"/>
        <v>0</v>
      </c>
      <c r="G96" s="21">
        <v>0</v>
      </c>
    </row>
    <row r="97" spans="1:7">
      <c r="A97" s="39" t="s">
        <v>159</v>
      </c>
      <c r="B97" s="46" t="s">
        <v>160</v>
      </c>
      <c r="C97" s="23" t="s">
        <v>12</v>
      </c>
      <c r="D97" s="47">
        <f>D95+D96</f>
        <v>5074.6100000000006</v>
      </c>
      <c r="E97" s="47">
        <f>E95+E96</f>
        <v>3771.9607099999998</v>
      </c>
      <c r="F97" s="20">
        <f t="shared" si="1"/>
        <v>-1302.6492900000007</v>
      </c>
      <c r="G97" s="21">
        <f t="shared" si="2"/>
        <v>-25.669938970679535</v>
      </c>
    </row>
    <row r="98" spans="1:7">
      <c r="A98" s="39" t="s">
        <v>161</v>
      </c>
      <c r="B98" s="46" t="s">
        <v>162</v>
      </c>
      <c r="C98" s="23" t="s">
        <v>41</v>
      </c>
      <c r="D98" s="18">
        <v>31.17</v>
      </c>
      <c r="E98" s="18">
        <f>E99</f>
        <v>6.4450000000000003</v>
      </c>
      <c r="F98" s="20">
        <f t="shared" si="1"/>
        <v>-24.725000000000001</v>
      </c>
      <c r="G98" s="21">
        <f t="shared" si="2"/>
        <v>-79.323067051652231</v>
      </c>
    </row>
    <row r="99" spans="1:7">
      <c r="A99" s="39"/>
      <c r="B99" s="29" t="s">
        <v>163</v>
      </c>
      <c r="C99" s="23" t="s">
        <v>41</v>
      </c>
      <c r="D99" s="18">
        <v>31.17</v>
      </c>
      <c r="E99" s="18">
        <v>6.4450000000000003</v>
      </c>
      <c r="F99" s="20">
        <f t="shared" si="1"/>
        <v>-24.725000000000001</v>
      </c>
      <c r="G99" s="21">
        <f t="shared" si="2"/>
        <v>-79.323067051652231</v>
      </c>
    </row>
    <row r="100" spans="1:7">
      <c r="A100" s="49" t="s">
        <v>164</v>
      </c>
      <c r="B100" s="7" t="s">
        <v>165</v>
      </c>
      <c r="C100" s="22" t="s">
        <v>9</v>
      </c>
      <c r="D100" s="16">
        <v>13.1</v>
      </c>
      <c r="E100" s="16">
        <v>13.1</v>
      </c>
      <c r="F100" s="20" t="s">
        <v>50</v>
      </c>
      <c r="G100" s="21" t="s">
        <v>50</v>
      </c>
    </row>
    <row r="101" spans="1:7">
      <c r="A101" s="50"/>
      <c r="B101" s="12"/>
      <c r="C101" s="23" t="s">
        <v>166</v>
      </c>
      <c r="D101" s="21">
        <f>D98*D100%</f>
        <v>4.0832700000000006</v>
      </c>
      <c r="E101" s="21">
        <f>E98*E100%</f>
        <v>0.84429500000000002</v>
      </c>
      <c r="F101" s="20">
        <f t="shared" si="1"/>
        <v>-3.2389750000000008</v>
      </c>
      <c r="G101" s="21">
        <f t="shared" si="2"/>
        <v>-79.323067051652245</v>
      </c>
    </row>
    <row r="102" spans="1:7">
      <c r="A102" s="39" t="s">
        <v>167</v>
      </c>
      <c r="B102" s="46" t="s">
        <v>168</v>
      </c>
      <c r="C102" s="23" t="s">
        <v>41</v>
      </c>
      <c r="D102" s="21">
        <f>D98-D101</f>
        <v>27.086730000000003</v>
      </c>
      <c r="E102" s="21">
        <v>6.16</v>
      </c>
      <c r="F102" s="20">
        <f t="shared" si="1"/>
        <v>-20.926730000000003</v>
      </c>
      <c r="G102" s="21">
        <f t="shared" si="2"/>
        <v>-77.258236782365387</v>
      </c>
    </row>
    <row r="103" spans="1:7" ht="25.5">
      <c r="A103" s="51" t="s">
        <v>169</v>
      </c>
      <c r="B103" s="52" t="s">
        <v>170</v>
      </c>
      <c r="C103" s="53" t="s">
        <v>12</v>
      </c>
      <c r="D103" s="54">
        <f>D97/D102</f>
        <v>187.34671922376751</v>
      </c>
      <c r="E103" s="54">
        <f>E97/E102</f>
        <v>612.33128409090909</v>
      </c>
      <c r="F103" s="20">
        <f t="shared" si="1"/>
        <v>424.98456486714156</v>
      </c>
      <c r="G103" s="21">
        <f t="shared" si="2"/>
        <v>226.84387889362432</v>
      </c>
    </row>
    <row r="104" spans="1:7">
      <c r="A104" s="39"/>
      <c r="B104" s="17" t="s">
        <v>171</v>
      </c>
      <c r="C104" s="22"/>
      <c r="D104" s="18"/>
      <c r="E104" s="18"/>
      <c r="F104" s="20">
        <f t="shared" si="1"/>
        <v>0</v>
      </c>
      <c r="G104" s="21" t="s">
        <v>50</v>
      </c>
    </row>
    <row r="105" spans="1:7" ht="25.5">
      <c r="A105" s="22">
        <v>8</v>
      </c>
      <c r="B105" s="55" t="s">
        <v>172</v>
      </c>
      <c r="C105" s="22" t="s">
        <v>173</v>
      </c>
      <c r="D105" s="16">
        <v>4</v>
      </c>
      <c r="E105" s="16">
        <f>E106+E107</f>
        <v>4</v>
      </c>
      <c r="F105" s="20">
        <f t="shared" si="1"/>
        <v>0</v>
      </c>
      <c r="G105" s="21">
        <f t="shared" si="2"/>
        <v>0</v>
      </c>
    </row>
    <row r="106" spans="1:7">
      <c r="A106" s="56" t="s">
        <v>174</v>
      </c>
      <c r="B106" s="57" t="s">
        <v>175</v>
      </c>
      <c r="C106" s="23" t="s">
        <v>173</v>
      </c>
      <c r="D106" s="18">
        <v>3</v>
      </c>
      <c r="E106" s="18">
        <v>3</v>
      </c>
      <c r="F106" s="20">
        <f t="shared" si="1"/>
        <v>0</v>
      </c>
      <c r="G106" s="21">
        <f t="shared" si="2"/>
        <v>0</v>
      </c>
    </row>
    <row r="107" spans="1:7">
      <c r="A107" s="23" t="s">
        <v>176</v>
      </c>
      <c r="B107" s="57" t="s">
        <v>177</v>
      </c>
      <c r="C107" s="58" t="s">
        <v>173</v>
      </c>
      <c r="D107" s="18">
        <v>1</v>
      </c>
      <c r="E107" s="18">
        <v>1</v>
      </c>
      <c r="F107" s="20">
        <f t="shared" si="1"/>
        <v>0</v>
      </c>
      <c r="G107" s="21">
        <f t="shared" si="2"/>
        <v>0</v>
      </c>
    </row>
    <row r="108" spans="1:7">
      <c r="A108" s="22">
        <v>9</v>
      </c>
      <c r="B108" s="59" t="s">
        <v>178</v>
      </c>
      <c r="C108" s="22" t="s">
        <v>22</v>
      </c>
      <c r="D108" s="18">
        <v>53239</v>
      </c>
      <c r="E108" s="21">
        <f>(E36+E71)/E105/12*1000</f>
        <v>45446.041666666664</v>
      </c>
      <c r="F108" s="20">
        <f t="shared" si="1"/>
        <v>-7792.9583333333358</v>
      </c>
      <c r="G108" s="21">
        <f t="shared" si="2"/>
        <v>-14.63768728438426</v>
      </c>
    </row>
    <row r="109" spans="1:7">
      <c r="A109" s="56" t="s">
        <v>179</v>
      </c>
      <c r="B109" s="57" t="s">
        <v>180</v>
      </c>
      <c r="C109" s="23" t="s">
        <v>22</v>
      </c>
      <c r="D109" s="18"/>
      <c r="E109" s="21">
        <f>E36/E106/12*1000</f>
        <v>50798.611111111117</v>
      </c>
      <c r="F109" s="20">
        <f t="shared" si="1"/>
        <v>50798.611111111117</v>
      </c>
      <c r="G109" s="21" t="s">
        <v>50</v>
      </c>
    </row>
    <row r="110" spans="1:7">
      <c r="A110" s="56" t="s">
        <v>181</v>
      </c>
      <c r="B110" s="57" t="s">
        <v>177</v>
      </c>
      <c r="C110" s="23" t="s">
        <v>22</v>
      </c>
      <c r="D110" s="18"/>
      <c r="E110" s="21">
        <f>E71/E107/12*1000</f>
        <v>29388.333333333332</v>
      </c>
      <c r="F110" s="20">
        <f t="shared" si="1"/>
        <v>29388.333333333332</v>
      </c>
      <c r="G110" s="21" t="s">
        <v>50</v>
      </c>
    </row>
    <row r="111" spans="1:7">
      <c r="E111" s="60"/>
    </row>
    <row r="112" spans="1:7">
      <c r="E112" s="60"/>
    </row>
    <row r="113" spans="2:6">
      <c r="B113" s="61" t="s">
        <v>182</v>
      </c>
      <c r="C113" s="61"/>
      <c r="D113" s="61"/>
      <c r="E113" s="61" t="s">
        <v>183</v>
      </c>
      <c r="F113" s="61"/>
    </row>
    <row r="114" spans="2:6">
      <c r="B114" s="61" t="s">
        <v>184</v>
      </c>
      <c r="C114" s="61"/>
      <c r="D114" s="61"/>
      <c r="E114" s="61"/>
      <c r="F114" s="61"/>
    </row>
    <row r="115" spans="2:6">
      <c r="B115" s="61"/>
      <c r="C115" s="61"/>
      <c r="D115" s="61"/>
      <c r="E115" s="61"/>
      <c r="F115" s="61"/>
    </row>
    <row r="116" spans="2:6">
      <c r="B116" s="61" t="s">
        <v>185</v>
      </c>
      <c r="C116" s="61"/>
      <c r="D116" s="61"/>
      <c r="E116" s="61" t="s">
        <v>186</v>
      </c>
      <c r="F116" s="61"/>
    </row>
    <row r="117" spans="2:6">
      <c r="B117" s="61"/>
      <c r="C117" s="61"/>
      <c r="D117" s="61"/>
      <c r="E117" s="61"/>
      <c r="F117" s="61"/>
    </row>
  </sheetData>
  <mergeCells count="10">
    <mergeCell ref="A100:A101"/>
    <mergeCell ref="B100:B101"/>
    <mergeCell ref="A2:D2"/>
    <mergeCell ref="A3:F3"/>
    <mergeCell ref="A4:A5"/>
    <mergeCell ref="B4:B5"/>
    <mergeCell ref="C4:C5"/>
    <mergeCell ref="D4:D5"/>
    <mergeCell ref="E4:E5"/>
    <mergeCell ref="F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мадениет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2016-05-06T09:06:23Z</dcterms:created>
  <dcterms:modified xsi:type="dcterms:W3CDTF">2016-05-06T09:06:59Z</dcterms:modified>
</cp:coreProperties>
</file>